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7575" windowHeight="5130"/>
  </bookViews>
  <sheets>
    <sheet name="Plan1" sheetId="1" r:id="rId1"/>
  </sheets>
  <definedNames>
    <definedName name="Z_5B5CB81D_E1AC_4E6F_A753_3B0429BE6D0B_.wvu.Cols" localSheetId="0" hidden="1">Plan1!$F:$F,Plan1!$L:$Q</definedName>
    <definedName name="Z_5B5CB81D_E1AC_4E6F_A753_3B0429BE6D0B_.wvu.Rows" localSheetId="0" hidden="1">Plan1!$3:$3</definedName>
  </definedNames>
  <calcPr calcId="124519"/>
  <customWorkbookViews>
    <customWorkbookView name="Dr Wallace - Modo de exibição pessoal" guid="{5B5CB81D-E1AC-4E6F-A753-3B0429BE6D0B}" mergeInterval="0" personalView="1" maximized="1" xWindow="1" yWindow="1" windowWidth="1276" windowHeight="570" activeSheetId="1"/>
  </customWorkbookViews>
</workbook>
</file>

<file path=xl/calcChain.xml><?xml version="1.0" encoding="utf-8"?>
<calcChain xmlns="http://schemas.openxmlformats.org/spreadsheetml/2006/main">
  <c r="I4" i="1"/>
  <c r="L8"/>
  <c r="K8" s="1"/>
  <c r="L9"/>
  <c r="K9" s="1"/>
  <c r="L10"/>
  <c r="K10" s="1"/>
  <c r="L7"/>
  <c r="K7" s="1"/>
  <c r="L6"/>
  <c r="K6" s="1"/>
  <c r="L21"/>
  <c r="K21" s="1"/>
  <c r="L22"/>
  <c r="K22" s="1"/>
  <c r="L23"/>
  <c r="K23" s="1"/>
  <c r="L24"/>
  <c r="L48"/>
  <c r="K48" s="1"/>
  <c r="L47"/>
  <c r="K47" s="1"/>
  <c r="L32"/>
  <c r="K32" s="1"/>
  <c r="L44"/>
  <c r="K44" s="1"/>
  <c r="L43"/>
  <c r="K43" s="1"/>
  <c r="L42"/>
  <c r="K42" s="1"/>
  <c r="L41"/>
  <c r="K41" s="1"/>
  <c r="L40"/>
  <c r="K40" s="1"/>
  <c r="L38"/>
  <c r="K38" s="1"/>
  <c r="L37"/>
  <c r="K37" s="1"/>
  <c r="L36"/>
  <c r="K36" s="1"/>
  <c r="L35"/>
  <c r="K35" s="1"/>
  <c r="L34"/>
  <c r="K34" s="1"/>
  <c r="L33"/>
  <c r="K33" s="1"/>
  <c r="L15"/>
  <c r="K15" s="1"/>
  <c r="L20"/>
  <c r="K20" s="1"/>
  <c r="L19"/>
  <c r="K19" s="1"/>
  <c r="L13"/>
  <c r="K13" s="1"/>
  <c r="L14"/>
  <c r="K14" s="1"/>
  <c r="L12"/>
  <c r="K12" s="1"/>
  <c r="L5"/>
  <c r="K5" s="1"/>
  <c r="L4"/>
  <c r="K4" s="1"/>
  <c r="L28"/>
  <c r="K28" s="1"/>
  <c r="L29"/>
  <c r="K29" s="1"/>
  <c r="L30"/>
  <c r="K30" s="1"/>
  <c r="L27"/>
  <c r="K27" s="1"/>
  <c r="L26"/>
  <c r="K26" s="1"/>
  <c r="I41"/>
  <c r="I42"/>
  <c r="I43"/>
  <c r="I44"/>
  <c r="I40"/>
  <c r="I33"/>
  <c r="I34"/>
  <c r="I35"/>
  <c r="I36"/>
  <c r="I37"/>
  <c r="I38"/>
  <c r="I32"/>
  <c r="I30"/>
  <c r="I29"/>
  <c r="I28"/>
  <c r="I27"/>
  <c r="I26"/>
  <c r="I20"/>
  <c r="I19"/>
  <c r="P13"/>
  <c r="I5"/>
  <c r="I12"/>
  <c r="I13"/>
  <c r="I14"/>
  <c r="I15"/>
  <c r="M14"/>
  <c r="N13"/>
  <c r="L25" l="1"/>
  <c r="K24" s="1"/>
  <c r="L11"/>
  <c r="K11" s="1"/>
  <c r="K16" s="1"/>
  <c r="K49"/>
  <c r="N4"/>
  <c r="N8"/>
  <c r="N9"/>
  <c r="N7"/>
  <c r="K25" l="1"/>
  <c r="K45" s="1"/>
  <c r="K50" s="1"/>
  <c r="O7"/>
  <c r="N14"/>
  <c r="M24"/>
</calcChain>
</file>

<file path=xl/sharedStrings.xml><?xml version="1.0" encoding="utf-8"?>
<sst xmlns="http://schemas.openxmlformats.org/spreadsheetml/2006/main" count="94" uniqueCount="61">
  <si>
    <t>Unidade</t>
  </si>
  <si>
    <t>Unidade Máxima</t>
  </si>
  <si>
    <t>Peso</t>
  </si>
  <si>
    <t>Pontuação máxima</t>
  </si>
  <si>
    <t>PARTE I – Atuação na Instituição</t>
  </si>
  <si>
    <t>Exercício de atividade representativa no Ifes e representação em colegiados no Campus.</t>
  </si>
  <si>
    <t xml:space="preserve">meses </t>
  </si>
  <si>
    <t>Exercício de atividade administrativa nos últimos 4 anos (Direção, Coordenação, Chefia).</t>
  </si>
  <si>
    <t xml:space="preserve"> -</t>
  </si>
  <si>
    <t xml:space="preserve">    -      </t>
  </si>
  <si>
    <t>Interno</t>
  </si>
  <si>
    <t>Andamento</t>
  </si>
  <si>
    <t>Concluído</t>
  </si>
  <si>
    <t>Externo</t>
  </si>
  <si>
    <t>Atuação em Programas e Cursos</t>
  </si>
  <si>
    <t xml:space="preserve">Pós-Graduação* </t>
  </si>
  <si>
    <t>Ifes</t>
  </si>
  <si>
    <t>Graduação</t>
  </si>
  <si>
    <t>Ensino Técnico</t>
  </si>
  <si>
    <t>* As atuações em programas de pós-graduação serão computadas até duas, sendo que para os programas externos será contabilizado apenas uma.</t>
  </si>
  <si>
    <t>Parte II** - Produção Técnica e Científica e Orientações</t>
  </si>
  <si>
    <t>número</t>
  </si>
  <si>
    <t>C</t>
  </si>
  <si>
    <t>Produção Técnica (programas de computador, produtos, processos sem registro e trabalhos técnicos);</t>
  </si>
  <si>
    <t>Patentes e Registros (programa de computador, patente, desenho industrial registrado, marca registrada, topografia de circuito integrado registrado, cultivares registradas e cultivares protegidas</t>
  </si>
  <si>
    <t>Orientações em andamento</t>
  </si>
  <si>
    <t>Tese de doutorado      (orientador)</t>
  </si>
  <si>
    <t xml:space="preserve">                                    (co-orientador)</t>
  </si>
  <si>
    <t>Dissertação de mestrado     (orientador)</t>
  </si>
  <si>
    <t xml:space="preserve">                                            (co-orientador)</t>
  </si>
  <si>
    <t xml:space="preserve">Monografia de conclusão de curso de aperfeiçoamento/especialização </t>
  </si>
  <si>
    <t xml:space="preserve">Trabalho de conclusão de curso de graduação </t>
  </si>
  <si>
    <t>Iniciação científica ou Inovação tecnológica</t>
  </si>
  <si>
    <t xml:space="preserve">Tese de doutorado </t>
  </si>
  <si>
    <t>Dissertação de mestrado</t>
  </si>
  <si>
    <t>** Serão contabilizados apenas a Produção Técnica e Científica e Orientações dos últimos 4 anos</t>
  </si>
  <si>
    <t>PARTE III - Relevância do Evento</t>
  </si>
  <si>
    <t xml:space="preserve"> -   </t>
  </si>
  <si>
    <t>-</t>
  </si>
  <si>
    <t>Trabalhos completos publicados em eventos nacionais</t>
  </si>
  <si>
    <t>Trabalhos completos publicados em eventos internacionais</t>
  </si>
  <si>
    <t>Artigos completos publicados em revistas (Qualis Capes)</t>
  </si>
  <si>
    <t>Livros publicados</t>
  </si>
  <si>
    <t>Capítulos de livros publicados</t>
  </si>
  <si>
    <t>B3, B4 e B5</t>
  </si>
  <si>
    <t>B1 e B2</t>
  </si>
  <si>
    <t>A1 e A2</t>
  </si>
  <si>
    <t>Currículo Lattes</t>
  </si>
  <si>
    <t>Nota final</t>
  </si>
  <si>
    <t>∑ I =</t>
  </si>
  <si>
    <t>∑ Total =</t>
  </si>
  <si>
    <t>∑ III =</t>
  </si>
  <si>
    <t>∑ II =</t>
  </si>
  <si>
    <t>Titulação (Dr - 8,0; Msc - 6; Esp - 4; Grad - 2,5; Demais Formações - 1.</t>
  </si>
  <si>
    <t>Orientações concluídas</t>
  </si>
  <si>
    <t xml:space="preserve">Formas de Apresentação (Artigo em revista indexada = 25; Trabalho completo = 15; Resumo expandido = 10; Resumo simples = 5; e Participação = 0) </t>
  </si>
  <si>
    <t>Abrangência (Internacional = 5; Nacional - 2,5; Regional - 1)</t>
  </si>
  <si>
    <t>Apresentação de trabalho resultante de projeto de pesquisa∕extensão regulamentados no Campus de Alegre.</t>
  </si>
  <si>
    <t>∑ das apresentacoes</t>
  </si>
  <si>
    <t>∑ dos artigos</t>
  </si>
  <si>
    <r>
      <t xml:space="preserve">Participação em projetos de extensão registradas no Ifes </t>
    </r>
    <r>
      <rPr>
        <i/>
        <sz val="8"/>
        <color rgb="FF000000"/>
        <rFont val="Arial"/>
        <family val="2"/>
      </rPr>
      <t>Campus</t>
    </r>
    <r>
      <rPr>
        <sz val="8"/>
        <color rgb="FF000000"/>
        <rFont val="Arial"/>
        <family val="2"/>
      </rPr>
      <t xml:space="preserve"> de Alegre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</si>
</sst>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7.5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5" fillId="0" borderId="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120" zoomScaleNormal="80" zoomScaleSheetLayoutView="120" workbookViewId="0">
      <selection activeCell="J23" sqref="J23"/>
    </sheetView>
  </sheetViews>
  <sheetFormatPr defaultRowHeight="11.25"/>
  <cols>
    <col min="1" max="1" width="33.5703125" style="1" customWidth="1"/>
    <col min="2" max="2" width="5.85546875" style="1" customWidth="1"/>
    <col min="3" max="3" width="4" style="1" customWidth="1"/>
    <col min="4" max="4" width="7" style="1" customWidth="1"/>
    <col min="5" max="5" width="2.5703125" style="1" customWidth="1"/>
    <col min="6" max="6" width="0.5703125" style="1" hidden="1" customWidth="1"/>
    <col min="7" max="7" width="7.28515625" style="1" customWidth="1"/>
    <col min="8" max="8" width="5.5703125" style="1" customWidth="1"/>
    <col min="9" max="9" width="8.85546875" style="1" customWidth="1"/>
    <col min="10" max="10" width="8" style="1" customWidth="1"/>
    <col min="11" max="11" width="6.42578125" style="45" customWidth="1"/>
    <col min="12" max="13" width="3.7109375" style="1" hidden="1" customWidth="1"/>
    <col min="14" max="14" width="2.7109375" style="1" hidden="1" customWidth="1"/>
    <col min="15" max="15" width="3.140625" style="1" hidden="1" customWidth="1"/>
    <col min="16" max="16" width="5.7109375" style="1" hidden="1" customWidth="1"/>
    <col min="17" max="17" width="5.42578125" style="1" customWidth="1"/>
    <col min="18" max="16384" width="9.140625" style="1"/>
  </cols>
  <sheetData>
    <row r="1" spans="1:16" ht="23.25" thickBot="1">
      <c r="A1" s="24"/>
      <c r="B1" s="102" t="s">
        <v>0</v>
      </c>
      <c r="C1" s="103"/>
      <c r="D1" s="103"/>
      <c r="E1" s="103"/>
      <c r="F1" s="104"/>
      <c r="G1" s="2" t="s">
        <v>1</v>
      </c>
      <c r="H1" s="2" t="s">
        <v>2</v>
      </c>
      <c r="I1" s="3" t="s">
        <v>3</v>
      </c>
      <c r="J1" s="4" t="s">
        <v>47</v>
      </c>
      <c r="K1" s="5" t="s">
        <v>48</v>
      </c>
      <c r="L1" s="6"/>
    </row>
    <row r="2" spans="1:16" ht="30" customHeight="1" thickBot="1">
      <c r="A2" s="105" t="s">
        <v>4</v>
      </c>
      <c r="B2" s="107"/>
      <c r="C2" s="108"/>
      <c r="D2" s="108"/>
      <c r="E2" s="108"/>
      <c r="F2" s="108"/>
      <c r="G2" s="108"/>
      <c r="H2" s="108"/>
      <c r="I2" s="108"/>
      <c r="J2" s="108"/>
      <c r="K2" s="109"/>
    </row>
    <row r="3" spans="1:16" ht="15.75" hidden="1" customHeight="1" thickBot="1">
      <c r="A3" s="106"/>
      <c r="B3" s="107"/>
      <c r="C3" s="108"/>
      <c r="D3" s="108"/>
      <c r="E3" s="108"/>
      <c r="F3" s="108"/>
      <c r="G3" s="108"/>
      <c r="H3" s="108"/>
      <c r="I3" s="108"/>
      <c r="J3" s="108"/>
      <c r="K3" s="109"/>
    </row>
    <row r="4" spans="1:16" ht="33.75" customHeight="1" thickBot="1">
      <c r="A4" s="7" t="s">
        <v>5</v>
      </c>
      <c r="B4" s="76" t="s">
        <v>6</v>
      </c>
      <c r="C4" s="92"/>
      <c r="D4" s="92"/>
      <c r="E4" s="92"/>
      <c r="F4" s="78"/>
      <c r="G4" s="8">
        <v>40</v>
      </c>
      <c r="H4" s="8">
        <v>0.15</v>
      </c>
      <c r="I4" s="9">
        <f>G4*H4</f>
        <v>6</v>
      </c>
      <c r="J4" s="56">
        <v>0</v>
      </c>
      <c r="K4" s="41">
        <f>IF(L4&gt;6,6,L4)</f>
        <v>0</v>
      </c>
      <c r="L4" s="1">
        <f>H4*J4</f>
        <v>0</v>
      </c>
      <c r="M4" s="10">
        <v>30</v>
      </c>
      <c r="N4" s="11">
        <f>SUM(I4:I15)</f>
        <v>30</v>
      </c>
    </row>
    <row r="5" spans="1:16" ht="31.5" customHeight="1" thickBot="1">
      <c r="A5" s="7" t="s">
        <v>7</v>
      </c>
      <c r="B5" s="76" t="s">
        <v>6</v>
      </c>
      <c r="C5" s="92"/>
      <c r="D5" s="92"/>
      <c r="E5" s="92"/>
      <c r="F5" s="78"/>
      <c r="G5" s="54">
        <v>40</v>
      </c>
      <c r="H5" s="54">
        <v>0.15</v>
      </c>
      <c r="I5" s="25">
        <f t="shared" ref="I5:I15" si="0">G5*H5</f>
        <v>6</v>
      </c>
      <c r="J5" s="12">
        <v>0</v>
      </c>
      <c r="K5" s="41">
        <f>IF(L5&gt;6,6,L5)</f>
        <v>0</v>
      </c>
      <c r="L5" s="1">
        <f>H5*J5</f>
        <v>0</v>
      </c>
      <c r="M5" s="13"/>
    </row>
    <row r="6" spans="1:16" ht="32.25" customHeight="1" thickBot="1">
      <c r="A6" s="7" t="s">
        <v>53</v>
      </c>
      <c r="B6" s="76" t="s">
        <v>8</v>
      </c>
      <c r="C6" s="92"/>
      <c r="D6" s="92"/>
      <c r="E6" s="92"/>
      <c r="F6" s="78"/>
      <c r="G6" s="54">
        <v>1</v>
      </c>
      <c r="H6" s="54" t="s">
        <v>9</v>
      </c>
      <c r="I6" s="55">
        <v>8</v>
      </c>
      <c r="J6" s="14">
        <v>0</v>
      </c>
      <c r="K6" s="41">
        <f>IF(L6&gt;8,8,L6)</f>
        <v>0</v>
      </c>
      <c r="L6" s="1">
        <f>G6*J6</f>
        <v>0</v>
      </c>
      <c r="M6" s="13"/>
    </row>
    <row r="7" spans="1:16" ht="21" customHeight="1" thickBot="1">
      <c r="A7" s="99" t="s">
        <v>57</v>
      </c>
      <c r="B7" s="84" t="s">
        <v>10</v>
      </c>
      <c r="C7" s="86"/>
      <c r="D7" s="76" t="s">
        <v>11</v>
      </c>
      <c r="E7" s="92"/>
      <c r="F7" s="78"/>
      <c r="G7" s="54" t="s">
        <v>38</v>
      </c>
      <c r="H7" s="25">
        <v>3</v>
      </c>
      <c r="I7" s="94">
        <v>3</v>
      </c>
      <c r="J7" s="14">
        <v>0</v>
      </c>
      <c r="K7" s="41">
        <f>IF(L7&gt;3,3,L7)</f>
        <v>0</v>
      </c>
      <c r="L7" s="1">
        <f>H7*J7</f>
        <v>0</v>
      </c>
      <c r="M7" s="13"/>
      <c r="N7" s="1">
        <f>SUM(I19:I30)</f>
        <v>24.3</v>
      </c>
      <c r="O7" s="1">
        <f>N7+N8+N9</f>
        <v>40</v>
      </c>
    </row>
    <row r="8" spans="1:16" ht="12" customHeight="1" thickBot="1">
      <c r="A8" s="100"/>
      <c r="B8" s="87"/>
      <c r="C8" s="89"/>
      <c r="D8" s="76" t="s">
        <v>12</v>
      </c>
      <c r="E8" s="92"/>
      <c r="F8" s="78"/>
      <c r="G8" s="54" t="s">
        <v>38</v>
      </c>
      <c r="H8" s="25">
        <v>1</v>
      </c>
      <c r="I8" s="95"/>
      <c r="J8" s="14">
        <v>0</v>
      </c>
      <c r="K8" s="41">
        <f>IF(L8&gt;1,1,L8)</f>
        <v>0</v>
      </c>
      <c r="L8" s="1">
        <f t="shared" ref="L8:L10" si="1">H8*J8</f>
        <v>0</v>
      </c>
      <c r="M8" s="13">
        <v>40</v>
      </c>
      <c r="N8" s="1">
        <f>SUM(I32:I38)</f>
        <v>8.85</v>
      </c>
    </row>
    <row r="9" spans="1:16" ht="12" customHeight="1" thickBot="1">
      <c r="A9" s="100"/>
      <c r="B9" s="84" t="s">
        <v>13</v>
      </c>
      <c r="C9" s="86"/>
      <c r="D9" s="76" t="s">
        <v>11</v>
      </c>
      <c r="E9" s="92"/>
      <c r="F9" s="78"/>
      <c r="G9" s="54" t="s">
        <v>38</v>
      </c>
      <c r="H9" s="25">
        <v>2</v>
      </c>
      <c r="I9" s="95"/>
      <c r="J9" s="14">
        <v>0</v>
      </c>
      <c r="K9" s="41">
        <f>IF(L9&gt;2,2,L9)</f>
        <v>0</v>
      </c>
      <c r="L9" s="1">
        <f t="shared" si="1"/>
        <v>0</v>
      </c>
      <c r="M9" s="13"/>
      <c r="N9" s="1">
        <f>SUM(I40:I44)</f>
        <v>6.85</v>
      </c>
    </row>
    <row r="10" spans="1:16" ht="12" customHeight="1" thickBot="1">
      <c r="A10" s="101"/>
      <c r="B10" s="87"/>
      <c r="C10" s="89"/>
      <c r="D10" s="76" t="s">
        <v>12</v>
      </c>
      <c r="E10" s="92"/>
      <c r="F10" s="78"/>
      <c r="G10" s="54" t="s">
        <v>38</v>
      </c>
      <c r="H10" s="54">
        <v>0.5</v>
      </c>
      <c r="I10" s="96"/>
      <c r="J10" s="14">
        <v>0</v>
      </c>
      <c r="K10" s="41">
        <f>IF(L10&gt;0.5,0.5,L10)</f>
        <v>0</v>
      </c>
      <c r="L10" s="1">
        <f t="shared" si="1"/>
        <v>0</v>
      </c>
      <c r="M10" s="13">
        <v>20</v>
      </c>
    </row>
    <row r="11" spans="1:16" ht="12" customHeight="1" thickBot="1">
      <c r="A11" s="16"/>
      <c r="B11" s="21"/>
      <c r="C11" s="17"/>
      <c r="D11" s="18"/>
      <c r="E11" s="19"/>
      <c r="F11" s="20"/>
      <c r="G11" s="15"/>
      <c r="H11" s="15"/>
      <c r="I11" s="79" t="s">
        <v>58</v>
      </c>
      <c r="J11" s="81"/>
      <c r="K11" s="41">
        <f>IF(L11&gt;3,3,L11)</f>
        <v>0</v>
      </c>
      <c r="L11" s="1">
        <f>SUM(L7:L10)</f>
        <v>0</v>
      </c>
      <c r="M11" s="13"/>
    </row>
    <row r="12" spans="1:16" ht="21" customHeight="1" thickBot="1">
      <c r="A12" s="99" t="s">
        <v>14</v>
      </c>
      <c r="B12" s="84" t="s">
        <v>15</v>
      </c>
      <c r="C12" s="86"/>
      <c r="D12" s="76" t="s">
        <v>16</v>
      </c>
      <c r="E12" s="92"/>
      <c r="F12" s="78"/>
      <c r="G12" s="54">
        <v>2</v>
      </c>
      <c r="H12" s="54">
        <v>1.5</v>
      </c>
      <c r="I12" s="55">
        <f t="shared" si="0"/>
        <v>3</v>
      </c>
      <c r="J12" s="14">
        <v>0</v>
      </c>
      <c r="K12" s="41">
        <f>IF(L12&gt;3,3,L12)</f>
        <v>0</v>
      </c>
      <c r="L12" s="1">
        <f>H12*J12</f>
        <v>0</v>
      </c>
      <c r="M12" s="13"/>
    </row>
    <row r="13" spans="1:16" ht="12" thickBot="1">
      <c r="A13" s="100"/>
      <c r="B13" s="87"/>
      <c r="C13" s="89"/>
      <c r="D13" s="76" t="s">
        <v>13</v>
      </c>
      <c r="E13" s="92"/>
      <c r="F13" s="78"/>
      <c r="G13" s="54">
        <v>1</v>
      </c>
      <c r="H13" s="25">
        <v>1</v>
      </c>
      <c r="I13" s="55">
        <f t="shared" si="0"/>
        <v>1</v>
      </c>
      <c r="J13" s="14">
        <v>0</v>
      </c>
      <c r="K13" s="41">
        <f>IF(L13&gt;1,1,L13)</f>
        <v>0</v>
      </c>
      <c r="L13" s="1">
        <f t="shared" ref="L13:L14" si="2">H13*J13</f>
        <v>0</v>
      </c>
      <c r="M13" s="13">
        <v>10</v>
      </c>
      <c r="N13" s="1">
        <f>SUM(I47:I48)</f>
        <v>30</v>
      </c>
      <c r="P13" s="1">
        <f>G728</f>
        <v>0</v>
      </c>
    </row>
    <row r="14" spans="1:16" ht="16.5" customHeight="1" thickBot="1">
      <c r="A14" s="100"/>
      <c r="B14" s="76" t="s">
        <v>17</v>
      </c>
      <c r="C14" s="92"/>
      <c r="D14" s="92"/>
      <c r="E14" s="92"/>
      <c r="F14" s="78"/>
      <c r="G14" s="54">
        <v>2</v>
      </c>
      <c r="H14" s="25">
        <v>1</v>
      </c>
      <c r="I14" s="55">
        <f t="shared" si="0"/>
        <v>2</v>
      </c>
      <c r="J14" s="14">
        <v>0</v>
      </c>
      <c r="K14" s="41">
        <f>IF(L14&gt;2,2,L14)</f>
        <v>0</v>
      </c>
      <c r="L14" s="1">
        <f t="shared" si="2"/>
        <v>0</v>
      </c>
      <c r="M14" s="1">
        <f>SUM(M4:M13)</f>
        <v>100</v>
      </c>
      <c r="N14" s="1">
        <f>SUM(N4:N13)</f>
        <v>100</v>
      </c>
    </row>
    <row r="15" spans="1:16" ht="16.5" customHeight="1" thickBot="1">
      <c r="A15" s="101"/>
      <c r="B15" s="76" t="s">
        <v>18</v>
      </c>
      <c r="C15" s="92"/>
      <c r="D15" s="92"/>
      <c r="E15" s="92"/>
      <c r="F15" s="78"/>
      <c r="G15" s="54">
        <v>2</v>
      </c>
      <c r="H15" s="54">
        <v>0.5</v>
      </c>
      <c r="I15" s="55">
        <f t="shared" si="0"/>
        <v>1</v>
      </c>
      <c r="J15" s="57">
        <v>0</v>
      </c>
      <c r="K15" s="41">
        <f>IF(L15&gt;1,1,L15)</f>
        <v>0</v>
      </c>
      <c r="L15" s="1">
        <f>H15*J15</f>
        <v>0</v>
      </c>
    </row>
    <row r="16" spans="1:16" ht="26.25" customHeight="1" thickBot="1">
      <c r="A16" s="119" t="s">
        <v>19</v>
      </c>
      <c r="B16" s="120"/>
      <c r="C16" s="120"/>
      <c r="D16" s="120"/>
      <c r="E16" s="120"/>
      <c r="F16" s="120"/>
      <c r="G16" s="120"/>
      <c r="H16" s="120"/>
      <c r="I16" s="121"/>
      <c r="J16" s="22" t="s">
        <v>49</v>
      </c>
      <c r="K16" s="42">
        <f>K4+K5+K6+K11+K12+K13+K14+K15</f>
        <v>0</v>
      </c>
    </row>
    <row r="17" spans="1:13" ht="16.5" customHeight="1">
      <c r="A17" s="122" t="s">
        <v>20</v>
      </c>
      <c r="B17" s="123"/>
      <c r="C17" s="84"/>
      <c r="D17" s="85"/>
      <c r="E17" s="85"/>
      <c r="F17" s="85"/>
      <c r="G17" s="85"/>
      <c r="H17" s="85"/>
      <c r="I17" s="86"/>
      <c r="J17" s="23"/>
      <c r="K17" s="43"/>
    </row>
    <row r="18" spans="1:13" ht="15.75" customHeight="1" thickBot="1">
      <c r="A18" s="124"/>
      <c r="B18" s="125"/>
      <c r="C18" s="87"/>
      <c r="D18" s="88"/>
      <c r="E18" s="88"/>
      <c r="F18" s="88"/>
      <c r="G18" s="88"/>
      <c r="H18" s="88"/>
      <c r="I18" s="89"/>
      <c r="J18" s="23"/>
      <c r="K18" s="44"/>
    </row>
    <row r="19" spans="1:13" ht="12" customHeight="1" thickBot="1">
      <c r="A19" s="73" t="s">
        <v>39</v>
      </c>
      <c r="B19" s="75"/>
      <c r="C19" s="76" t="s">
        <v>21</v>
      </c>
      <c r="D19" s="92"/>
      <c r="E19" s="78"/>
      <c r="F19" s="76">
        <v>20</v>
      </c>
      <c r="G19" s="78"/>
      <c r="H19" s="54">
        <v>7.4999999999999997E-2</v>
      </c>
      <c r="I19" s="54">
        <f>F19*H19</f>
        <v>1.5</v>
      </c>
      <c r="J19" s="58">
        <v>0</v>
      </c>
      <c r="K19" s="41">
        <f>IF(L19&gt;1.5,1.5,L19)</f>
        <v>0</v>
      </c>
      <c r="L19" s="1">
        <f>H19*J19</f>
        <v>0</v>
      </c>
    </row>
    <row r="20" spans="1:13" ht="12" customHeight="1" thickBot="1">
      <c r="A20" s="73" t="s">
        <v>40</v>
      </c>
      <c r="B20" s="75"/>
      <c r="C20" s="76" t="s">
        <v>21</v>
      </c>
      <c r="D20" s="92"/>
      <c r="E20" s="78"/>
      <c r="F20" s="76">
        <v>20</v>
      </c>
      <c r="G20" s="78"/>
      <c r="H20" s="54">
        <v>0.1</v>
      </c>
      <c r="I20" s="25">
        <f>F20*H20</f>
        <v>2</v>
      </c>
      <c r="J20" s="58">
        <v>0</v>
      </c>
      <c r="K20" s="41">
        <f>IF(L20&gt;2,2,L20)</f>
        <v>0</v>
      </c>
      <c r="L20" s="1">
        <f>H20*J20</f>
        <v>0</v>
      </c>
    </row>
    <row r="21" spans="1:13" ht="16.5" customHeight="1" thickBot="1">
      <c r="A21" s="82" t="s">
        <v>41</v>
      </c>
      <c r="B21" s="83"/>
      <c r="C21" s="76" t="s">
        <v>46</v>
      </c>
      <c r="D21" s="92"/>
      <c r="E21" s="78"/>
      <c r="F21" s="76" t="s">
        <v>38</v>
      </c>
      <c r="G21" s="78"/>
      <c r="H21" s="54">
        <v>1.5</v>
      </c>
      <c r="I21" s="70">
        <v>10</v>
      </c>
      <c r="J21" s="58">
        <v>0</v>
      </c>
      <c r="K21" s="41">
        <f>IF(L21&gt;10,10,L21)</f>
        <v>0</v>
      </c>
      <c r="L21" s="1">
        <f t="shared" ref="L21:L24" si="3">H21*J21</f>
        <v>0</v>
      </c>
    </row>
    <row r="22" spans="1:13" ht="12" customHeight="1" thickBot="1">
      <c r="A22" s="97"/>
      <c r="B22" s="98"/>
      <c r="C22" s="76" t="s">
        <v>45</v>
      </c>
      <c r="D22" s="92"/>
      <c r="E22" s="78"/>
      <c r="F22" s="76" t="s">
        <v>38</v>
      </c>
      <c r="G22" s="78"/>
      <c r="H22" s="25">
        <v>1</v>
      </c>
      <c r="I22" s="71"/>
      <c r="J22" s="59">
        <v>0</v>
      </c>
      <c r="K22" s="41">
        <f>IF(L22&gt;10,10,L22)</f>
        <v>0</v>
      </c>
      <c r="L22" s="1">
        <f t="shared" si="3"/>
        <v>0</v>
      </c>
    </row>
    <row r="23" spans="1:13" ht="16.5" customHeight="1" thickBot="1">
      <c r="A23" s="97"/>
      <c r="B23" s="98"/>
      <c r="C23" s="76" t="s">
        <v>44</v>
      </c>
      <c r="D23" s="92"/>
      <c r="E23" s="78"/>
      <c r="F23" s="76" t="s">
        <v>38</v>
      </c>
      <c r="G23" s="78"/>
      <c r="H23" s="54">
        <v>0.5</v>
      </c>
      <c r="I23" s="71"/>
      <c r="J23" s="59">
        <v>0</v>
      </c>
      <c r="K23" s="41">
        <f>IF(L23&gt;10,10,L23)</f>
        <v>0</v>
      </c>
      <c r="L23" s="1">
        <f t="shared" si="3"/>
        <v>0</v>
      </c>
    </row>
    <row r="24" spans="1:13" ht="12" thickBot="1">
      <c r="A24" s="90"/>
      <c r="B24" s="91"/>
      <c r="C24" s="76" t="s">
        <v>22</v>
      </c>
      <c r="D24" s="92"/>
      <c r="E24" s="78"/>
      <c r="F24" s="76" t="s">
        <v>38</v>
      </c>
      <c r="G24" s="78"/>
      <c r="H24" s="54">
        <v>0.15</v>
      </c>
      <c r="I24" s="72"/>
      <c r="J24" s="59">
        <v>0</v>
      </c>
      <c r="K24" s="41">
        <f>IF(L25&gt;10,10,L25)</f>
        <v>0</v>
      </c>
      <c r="L24" s="1">
        <f t="shared" si="3"/>
        <v>0</v>
      </c>
      <c r="M24" s="1" t="str">
        <f>IF($L$25&gt;10,"O total das revistas não pode ultrpassar 10","OK")</f>
        <v>OK</v>
      </c>
    </row>
    <row r="25" spans="1:13" ht="32.25" customHeight="1" thickBot="1">
      <c r="A25" s="26"/>
      <c r="B25" s="27"/>
      <c r="C25" s="18"/>
      <c r="D25" s="19"/>
      <c r="E25" s="20"/>
      <c r="F25" s="18"/>
      <c r="H25" s="15"/>
      <c r="I25" s="79" t="s">
        <v>59</v>
      </c>
      <c r="J25" s="81"/>
      <c r="K25" s="41">
        <f>IF(L25&gt;10,10,L25)</f>
        <v>0</v>
      </c>
      <c r="L25" s="1">
        <f>SUM(L21:L24)</f>
        <v>0</v>
      </c>
    </row>
    <row r="26" spans="1:13" ht="19.5" customHeight="1" thickBot="1">
      <c r="A26" s="73" t="s">
        <v>42</v>
      </c>
      <c r="B26" s="75"/>
      <c r="C26" s="76" t="s">
        <v>21</v>
      </c>
      <c r="D26" s="92"/>
      <c r="E26" s="78"/>
      <c r="F26" s="76">
        <v>5</v>
      </c>
      <c r="G26" s="78"/>
      <c r="H26" s="25">
        <v>1</v>
      </c>
      <c r="I26" s="53">
        <f>F26*H26</f>
        <v>5</v>
      </c>
      <c r="J26" s="58">
        <v>0</v>
      </c>
      <c r="K26" s="41">
        <f>IF(L26&gt;5,5,L26)</f>
        <v>0</v>
      </c>
      <c r="L26" s="1">
        <f>H26*J26</f>
        <v>0</v>
      </c>
    </row>
    <row r="27" spans="1:13" ht="19.5" customHeight="1" thickBot="1">
      <c r="A27" s="73" t="s">
        <v>43</v>
      </c>
      <c r="B27" s="75"/>
      <c r="C27" s="76" t="s">
        <v>21</v>
      </c>
      <c r="D27" s="92"/>
      <c r="E27" s="78"/>
      <c r="F27" s="76">
        <v>5</v>
      </c>
      <c r="G27" s="78"/>
      <c r="H27" s="54">
        <v>0.3</v>
      </c>
      <c r="I27" s="25">
        <f>F27*H27</f>
        <v>1.5</v>
      </c>
      <c r="J27" s="60">
        <v>0</v>
      </c>
      <c r="K27" s="41">
        <f>IF(L27&gt;1.5,1.5,L27)</f>
        <v>0</v>
      </c>
      <c r="L27" s="1">
        <f>H27*J27</f>
        <v>0</v>
      </c>
    </row>
    <row r="28" spans="1:13" ht="15" customHeight="1" thickBot="1">
      <c r="A28" s="46" t="s">
        <v>23</v>
      </c>
      <c r="B28" s="47"/>
      <c r="C28" s="76" t="s">
        <v>21</v>
      </c>
      <c r="D28" s="92"/>
      <c r="E28" s="78"/>
      <c r="F28" s="48">
        <v>2</v>
      </c>
      <c r="G28" s="49"/>
      <c r="H28" s="50">
        <v>0.4</v>
      </c>
      <c r="I28" s="51">
        <f>F28*H28</f>
        <v>0.8</v>
      </c>
      <c r="J28" s="61">
        <v>0</v>
      </c>
      <c r="K28" s="41">
        <f>IF(L28&gt;0.8,0.8,L28)</f>
        <v>0</v>
      </c>
      <c r="L28" s="1">
        <f t="shared" ref="L28:L44" si="4">H28*J28</f>
        <v>0</v>
      </c>
    </row>
    <row r="29" spans="1:13" ht="51.75" customHeight="1" thickBot="1">
      <c r="A29" s="73" t="s">
        <v>24</v>
      </c>
      <c r="B29" s="75"/>
      <c r="C29" s="76" t="s">
        <v>21</v>
      </c>
      <c r="D29" s="92"/>
      <c r="E29" s="78"/>
      <c r="F29" s="76">
        <v>3</v>
      </c>
      <c r="G29" s="78"/>
      <c r="H29" s="52">
        <v>1</v>
      </c>
      <c r="I29" s="52">
        <f>F29*H29</f>
        <v>3</v>
      </c>
      <c r="J29" s="62">
        <v>0</v>
      </c>
      <c r="K29" s="41">
        <f>IF(L29&gt;3,3,L29)</f>
        <v>0</v>
      </c>
      <c r="L29" s="1">
        <f t="shared" si="4"/>
        <v>0</v>
      </c>
    </row>
    <row r="30" spans="1:13" ht="32.25" customHeight="1" thickBot="1">
      <c r="A30" s="73" t="s">
        <v>60</v>
      </c>
      <c r="B30" s="75"/>
      <c r="C30" s="76" t="s">
        <v>21</v>
      </c>
      <c r="D30" s="92"/>
      <c r="E30" s="78"/>
      <c r="F30" s="76">
        <v>2</v>
      </c>
      <c r="G30" s="78"/>
      <c r="H30" s="54">
        <v>0.25</v>
      </c>
      <c r="I30" s="54">
        <f>F30*H30</f>
        <v>0.5</v>
      </c>
      <c r="J30" s="59">
        <v>0</v>
      </c>
      <c r="K30" s="41">
        <f>IF(L30&gt;0.5,0.5,L30)</f>
        <v>0</v>
      </c>
      <c r="L30" s="1">
        <f t="shared" si="4"/>
        <v>0</v>
      </c>
    </row>
    <row r="31" spans="1:13" ht="33" customHeight="1" thickBot="1">
      <c r="A31" s="68" t="s">
        <v>25</v>
      </c>
      <c r="B31" s="93"/>
      <c r="C31" s="113"/>
      <c r="D31" s="114"/>
      <c r="E31" s="114"/>
      <c r="F31" s="114"/>
      <c r="G31" s="114"/>
      <c r="H31" s="114"/>
      <c r="I31" s="114"/>
      <c r="J31" s="114"/>
      <c r="K31" s="115"/>
    </row>
    <row r="32" spans="1:13" ht="12" customHeight="1" thickBot="1">
      <c r="A32" s="82" t="s">
        <v>26</v>
      </c>
      <c r="B32" s="83"/>
      <c r="C32" s="116" t="s">
        <v>21</v>
      </c>
      <c r="D32" s="117"/>
      <c r="E32" s="117"/>
      <c r="F32" s="118"/>
      <c r="G32" s="54">
        <v>2</v>
      </c>
      <c r="H32" s="54">
        <v>0.75</v>
      </c>
      <c r="I32" s="54">
        <f>G32*H32</f>
        <v>1.5</v>
      </c>
      <c r="J32" s="63">
        <v>0</v>
      </c>
      <c r="K32" s="41">
        <f>IF(L32&gt;1.5,1.5,L32)</f>
        <v>0</v>
      </c>
      <c r="L32" s="1">
        <f>H32*J32</f>
        <v>0</v>
      </c>
    </row>
    <row r="33" spans="1:12" ht="12" thickBot="1">
      <c r="A33" s="90" t="s">
        <v>27</v>
      </c>
      <c r="B33" s="91"/>
      <c r="C33" s="87"/>
      <c r="D33" s="88"/>
      <c r="E33" s="88"/>
      <c r="F33" s="89"/>
      <c r="G33" s="54">
        <v>2</v>
      </c>
      <c r="H33" s="54">
        <v>0.5</v>
      </c>
      <c r="I33" s="25">
        <f t="shared" ref="I33:I38" si="5">G33*H33</f>
        <v>1</v>
      </c>
      <c r="J33" s="64">
        <v>0</v>
      </c>
      <c r="K33" s="41">
        <f>IF(L33&gt;1,1,L33)</f>
        <v>0</v>
      </c>
      <c r="L33" s="1">
        <f t="shared" si="4"/>
        <v>0</v>
      </c>
    </row>
    <row r="34" spans="1:12" ht="12" customHeight="1" thickBot="1">
      <c r="A34" s="82" t="s">
        <v>28</v>
      </c>
      <c r="B34" s="83"/>
      <c r="C34" s="84" t="s">
        <v>21</v>
      </c>
      <c r="D34" s="85"/>
      <c r="E34" s="85"/>
      <c r="F34" s="86"/>
      <c r="G34" s="54">
        <v>2</v>
      </c>
      <c r="H34" s="54">
        <v>0.5</v>
      </c>
      <c r="I34" s="25">
        <f t="shared" si="5"/>
        <v>1</v>
      </c>
      <c r="J34" s="64">
        <v>0</v>
      </c>
      <c r="K34" s="41">
        <f>IF(L34&gt;1,1,L34)</f>
        <v>0</v>
      </c>
      <c r="L34" s="1">
        <f t="shared" si="4"/>
        <v>0</v>
      </c>
    </row>
    <row r="35" spans="1:12" ht="12" thickBot="1">
      <c r="A35" s="90" t="s">
        <v>29</v>
      </c>
      <c r="B35" s="91"/>
      <c r="C35" s="87"/>
      <c r="D35" s="88"/>
      <c r="E35" s="88"/>
      <c r="F35" s="89"/>
      <c r="G35" s="54">
        <v>2</v>
      </c>
      <c r="H35" s="54">
        <v>0.3</v>
      </c>
      <c r="I35" s="54">
        <f t="shared" si="5"/>
        <v>0.6</v>
      </c>
      <c r="J35" s="64">
        <v>0</v>
      </c>
      <c r="K35" s="41">
        <f>IF(L35&gt;0.6,0.6,L35)</f>
        <v>0</v>
      </c>
      <c r="L35" s="1">
        <f t="shared" si="4"/>
        <v>0</v>
      </c>
    </row>
    <row r="36" spans="1:12" ht="12" customHeight="1" thickBot="1">
      <c r="A36" s="73" t="s">
        <v>30</v>
      </c>
      <c r="B36" s="75"/>
      <c r="C36" s="76" t="s">
        <v>21</v>
      </c>
      <c r="D36" s="92"/>
      <c r="E36" s="92"/>
      <c r="F36" s="78"/>
      <c r="G36" s="54">
        <v>5</v>
      </c>
      <c r="H36" s="54">
        <v>0.4</v>
      </c>
      <c r="I36" s="25">
        <f t="shared" si="5"/>
        <v>2</v>
      </c>
      <c r="J36" s="64">
        <v>0</v>
      </c>
      <c r="K36" s="41">
        <f>IF(L36&gt;2,2,L36)</f>
        <v>0</v>
      </c>
      <c r="L36" s="1">
        <f t="shared" si="4"/>
        <v>0</v>
      </c>
    </row>
    <row r="37" spans="1:12" ht="12" customHeight="1" thickBot="1">
      <c r="A37" s="73" t="s">
        <v>31</v>
      </c>
      <c r="B37" s="75"/>
      <c r="C37" s="76" t="s">
        <v>21</v>
      </c>
      <c r="D37" s="92"/>
      <c r="E37" s="92"/>
      <c r="F37" s="78"/>
      <c r="G37" s="54">
        <v>5</v>
      </c>
      <c r="H37" s="54">
        <v>0.3</v>
      </c>
      <c r="I37" s="54">
        <f t="shared" si="5"/>
        <v>1.5</v>
      </c>
      <c r="J37" s="64">
        <v>0</v>
      </c>
      <c r="K37" s="41">
        <f>IF(L37&gt;1.5,1.5,L37)</f>
        <v>0</v>
      </c>
      <c r="L37" s="1">
        <f t="shared" si="4"/>
        <v>0</v>
      </c>
    </row>
    <row r="38" spans="1:12" ht="12" customHeight="1" thickBot="1">
      <c r="A38" s="73" t="s">
        <v>32</v>
      </c>
      <c r="B38" s="75"/>
      <c r="C38" s="76" t="s">
        <v>21</v>
      </c>
      <c r="D38" s="92"/>
      <c r="E38" s="92"/>
      <c r="F38" s="78"/>
      <c r="G38" s="54">
        <v>5</v>
      </c>
      <c r="H38" s="54">
        <v>0.25</v>
      </c>
      <c r="I38" s="54">
        <f t="shared" si="5"/>
        <v>1.25</v>
      </c>
      <c r="J38" s="63">
        <v>0</v>
      </c>
      <c r="K38" s="41">
        <f>IF(L38&gt;1.25,1.25,L38)</f>
        <v>0</v>
      </c>
      <c r="L38" s="1">
        <f t="shared" si="4"/>
        <v>0</v>
      </c>
    </row>
    <row r="39" spans="1:12" ht="31.5" customHeight="1" thickBot="1">
      <c r="A39" s="76" t="s">
        <v>54</v>
      </c>
      <c r="B39" s="78"/>
      <c r="C39" s="79"/>
      <c r="D39" s="80"/>
      <c r="E39" s="80"/>
      <c r="F39" s="80"/>
      <c r="G39" s="80"/>
      <c r="H39" s="80"/>
      <c r="I39" s="80"/>
      <c r="J39" s="80"/>
      <c r="K39" s="81"/>
    </row>
    <row r="40" spans="1:12" ht="12" customHeight="1" thickBot="1">
      <c r="A40" s="73" t="s">
        <v>33</v>
      </c>
      <c r="B40" s="75"/>
      <c r="C40" s="76" t="s">
        <v>21</v>
      </c>
      <c r="D40" s="92"/>
      <c r="E40" s="92"/>
      <c r="F40" s="78"/>
      <c r="G40" s="28">
        <v>5</v>
      </c>
      <c r="H40" s="28">
        <v>0.3</v>
      </c>
      <c r="I40" s="29">
        <f>G40*H40</f>
        <v>1.5</v>
      </c>
      <c r="J40" s="64">
        <v>0</v>
      </c>
      <c r="K40" s="41">
        <f>IF(L40&gt;1.5,1.5,L40)</f>
        <v>0</v>
      </c>
      <c r="L40" s="1">
        <f t="shared" si="4"/>
        <v>0</v>
      </c>
    </row>
    <row r="41" spans="1:12" ht="12" customHeight="1" thickBot="1">
      <c r="A41" s="73" t="s">
        <v>34</v>
      </c>
      <c r="B41" s="75"/>
      <c r="C41" s="76" t="s">
        <v>21</v>
      </c>
      <c r="D41" s="92"/>
      <c r="E41" s="92"/>
      <c r="F41" s="78"/>
      <c r="G41" s="15">
        <v>5</v>
      </c>
      <c r="H41" s="15">
        <v>0.25</v>
      </c>
      <c r="I41" s="15">
        <f t="shared" ref="I41:I44" si="6">G41*H41</f>
        <v>1.25</v>
      </c>
      <c r="J41" s="63">
        <v>0</v>
      </c>
      <c r="K41" s="41">
        <f>IF(L41&gt;1.25,1.25,L41)</f>
        <v>0</v>
      </c>
      <c r="L41" s="1">
        <f t="shared" si="4"/>
        <v>0</v>
      </c>
    </row>
    <row r="42" spans="1:12" ht="12" customHeight="1" thickBot="1">
      <c r="A42" s="73" t="s">
        <v>30</v>
      </c>
      <c r="B42" s="75"/>
      <c r="C42" s="76" t="s">
        <v>21</v>
      </c>
      <c r="D42" s="92"/>
      <c r="E42" s="92"/>
      <c r="F42" s="78"/>
      <c r="G42" s="15">
        <v>8</v>
      </c>
      <c r="H42" s="15">
        <v>0.2</v>
      </c>
      <c r="I42" s="15">
        <f t="shared" si="6"/>
        <v>1.6</v>
      </c>
      <c r="J42" s="63">
        <v>0</v>
      </c>
      <c r="K42" s="41">
        <f>IF(L42&gt;1.6,1.6,L42)</f>
        <v>0</v>
      </c>
      <c r="L42" s="1">
        <f t="shared" si="4"/>
        <v>0</v>
      </c>
    </row>
    <row r="43" spans="1:12" ht="12" customHeight="1" thickBot="1">
      <c r="A43" s="73" t="s">
        <v>31</v>
      </c>
      <c r="B43" s="75"/>
      <c r="C43" s="76" t="s">
        <v>21</v>
      </c>
      <c r="D43" s="92"/>
      <c r="E43" s="92"/>
      <c r="F43" s="78"/>
      <c r="G43" s="15">
        <v>10</v>
      </c>
      <c r="H43" s="15">
        <v>0.15</v>
      </c>
      <c r="I43" s="15">
        <f t="shared" si="6"/>
        <v>1.5</v>
      </c>
      <c r="J43" s="63">
        <v>0</v>
      </c>
      <c r="K43" s="41">
        <f>IF(L43&gt;1.5,1.5,L43)</f>
        <v>0</v>
      </c>
      <c r="L43" s="1">
        <f t="shared" si="4"/>
        <v>0</v>
      </c>
    </row>
    <row r="44" spans="1:12" ht="12" customHeight="1" thickBot="1">
      <c r="A44" s="73" t="s">
        <v>32</v>
      </c>
      <c r="B44" s="75"/>
      <c r="C44" s="76" t="s">
        <v>21</v>
      </c>
      <c r="D44" s="92"/>
      <c r="E44" s="92"/>
      <c r="F44" s="78"/>
      <c r="G44" s="15">
        <v>10</v>
      </c>
      <c r="H44" s="15">
        <v>0.1</v>
      </c>
      <c r="I44" s="25">
        <f t="shared" si="6"/>
        <v>1</v>
      </c>
      <c r="J44" s="63">
        <v>0</v>
      </c>
      <c r="K44" s="41">
        <f>IF(L44&gt;1,1,L44)</f>
        <v>0</v>
      </c>
      <c r="L44" s="1">
        <f t="shared" si="4"/>
        <v>0</v>
      </c>
    </row>
    <row r="45" spans="1:12" ht="24.75" customHeight="1" thickBot="1">
      <c r="A45" s="110" t="s">
        <v>35</v>
      </c>
      <c r="B45" s="111"/>
      <c r="C45" s="111"/>
      <c r="D45" s="111"/>
      <c r="E45" s="111"/>
      <c r="F45" s="111"/>
      <c r="G45" s="111"/>
      <c r="H45" s="111"/>
      <c r="I45" s="112"/>
      <c r="J45" s="22" t="s">
        <v>52</v>
      </c>
      <c r="K45" s="42">
        <f>SUM(K19:K20,K25,K26:K30,K32:K38,K40:K44)</f>
        <v>0</v>
      </c>
    </row>
    <row r="46" spans="1:12" ht="33" customHeight="1" thickBot="1">
      <c r="A46" s="30" t="s">
        <v>36</v>
      </c>
      <c r="B46" s="31"/>
      <c r="C46" s="31"/>
      <c r="D46" s="32"/>
      <c r="E46" s="79"/>
      <c r="F46" s="80"/>
      <c r="G46" s="80"/>
      <c r="H46" s="80"/>
      <c r="I46" s="80"/>
      <c r="J46" s="80"/>
      <c r="K46" s="81"/>
    </row>
    <row r="47" spans="1:12" ht="24" customHeight="1" thickBot="1">
      <c r="A47" s="73" t="s">
        <v>56</v>
      </c>
      <c r="B47" s="74"/>
      <c r="C47" s="74"/>
      <c r="D47" s="75"/>
      <c r="E47" s="76" t="s">
        <v>37</v>
      </c>
      <c r="F47" s="77"/>
      <c r="G47" s="33">
        <v>1</v>
      </c>
      <c r="H47" s="34" t="s">
        <v>37</v>
      </c>
      <c r="I47" s="35">
        <v>5</v>
      </c>
      <c r="J47" s="64">
        <v>0</v>
      </c>
      <c r="K47" s="41">
        <f>IF(L47&gt;5,5,L47)</f>
        <v>0</v>
      </c>
      <c r="L47" s="1">
        <f>G47*J47</f>
        <v>0</v>
      </c>
    </row>
    <row r="48" spans="1:12" ht="39" customHeight="1" thickBot="1">
      <c r="A48" s="65" t="s">
        <v>55</v>
      </c>
      <c r="B48" s="66"/>
      <c r="C48" s="66"/>
      <c r="D48" s="67"/>
      <c r="E48" s="68" t="s">
        <v>37</v>
      </c>
      <c r="F48" s="69"/>
      <c r="G48" s="36">
        <v>1</v>
      </c>
      <c r="H48" s="36" t="s">
        <v>37</v>
      </c>
      <c r="I48" s="37">
        <v>25</v>
      </c>
      <c r="J48" s="64">
        <v>0</v>
      </c>
      <c r="K48" s="41">
        <f>IF(L48&gt;25,25,L48)</f>
        <v>0</v>
      </c>
      <c r="L48" s="1">
        <f>G48*J48</f>
        <v>0</v>
      </c>
    </row>
    <row r="49" spans="1:11" ht="23.25" customHeight="1" thickBot="1">
      <c r="A49" s="38"/>
      <c r="B49" s="38"/>
      <c r="C49" s="38"/>
      <c r="D49" s="38"/>
      <c r="E49" s="38"/>
      <c r="F49" s="38"/>
      <c r="G49" s="38"/>
      <c r="H49" s="38"/>
      <c r="I49" s="38"/>
      <c r="J49" s="39" t="s">
        <v>51</v>
      </c>
      <c r="K49" s="40">
        <f>SUM(K47:K48)</f>
        <v>0</v>
      </c>
    </row>
    <row r="50" spans="1:11" ht="27" customHeight="1" thickBot="1">
      <c r="A50" s="38"/>
      <c r="B50" s="38"/>
      <c r="C50" s="38"/>
      <c r="D50" s="38"/>
      <c r="E50" s="38"/>
      <c r="F50" s="38"/>
      <c r="G50" s="38"/>
      <c r="H50" s="38"/>
      <c r="I50" s="38"/>
      <c r="J50" s="39" t="s">
        <v>50</v>
      </c>
      <c r="K50" s="40">
        <f>K16+K45+K49</f>
        <v>0</v>
      </c>
    </row>
    <row r="51" spans="1:11">
      <c r="H51" s="38"/>
    </row>
  </sheetData>
  <sheetProtection sheet="1" objects="1" scenarios="1" selectLockedCells="1"/>
  <customSheetViews>
    <customSheetView guid="{5B5CB81D-E1AC-4E6F-A753-3B0429BE6D0B}" scale="120" showPageBreaks="1" hiddenRows="1" hiddenColumns="1" view="pageBreakPreview" topLeftCell="A34">
      <selection sqref="A1:K50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86">
    <mergeCell ref="F20:G20"/>
    <mergeCell ref="C20:E20"/>
    <mergeCell ref="I11:J11"/>
    <mergeCell ref="F23:G23"/>
    <mergeCell ref="C23:E23"/>
    <mergeCell ref="F22:G22"/>
    <mergeCell ref="C22:E22"/>
    <mergeCell ref="F21:G21"/>
    <mergeCell ref="C21:E21"/>
    <mergeCell ref="A16:I16"/>
    <mergeCell ref="A17:B18"/>
    <mergeCell ref="C17:I18"/>
    <mergeCell ref="A19:B19"/>
    <mergeCell ref="C19:E19"/>
    <mergeCell ref="F19:G19"/>
    <mergeCell ref="A20:B20"/>
    <mergeCell ref="E46:K46"/>
    <mergeCell ref="A45:I45"/>
    <mergeCell ref="F30:G30"/>
    <mergeCell ref="C30:E30"/>
    <mergeCell ref="F27:G27"/>
    <mergeCell ref="C27:E27"/>
    <mergeCell ref="A27:B27"/>
    <mergeCell ref="A30:B30"/>
    <mergeCell ref="A29:B29"/>
    <mergeCell ref="C29:E29"/>
    <mergeCell ref="F29:G29"/>
    <mergeCell ref="C31:K31"/>
    <mergeCell ref="C32:F33"/>
    <mergeCell ref="B1:F1"/>
    <mergeCell ref="A2:A3"/>
    <mergeCell ref="B4:F4"/>
    <mergeCell ref="B5:F5"/>
    <mergeCell ref="B6:F6"/>
    <mergeCell ref="B2:K3"/>
    <mergeCell ref="A7:A10"/>
    <mergeCell ref="B7:C8"/>
    <mergeCell ref="D7:F7"/>
    <mergeCell ref="D8:F8"/>
    <mergeCell ref="B9:C10"/>
    <mergeCell ref="D9:F9"/>
    <mergeCell ref="D10:F10"/>
    <mergeCell ref="A12:A15"/>
    <mergeCell ref="B12:C13"/>
    <mergeCell ref="D12:F12"/>
    <mergeCell ref="D13:F13"/>
    <mergeCell ref="B14:F14"/>
    <mergeCell ref="B15:F15"/>
    <mergeCell ref="A21:B24"/>
    <mergeCell ref="C24:E24"/>
    <mergeCell ref="F24:G24"/>
    <mergeCell ref="A26:B26"/>
    <mergeCell ref="C26:E26"/>
    <mergeCell ref="F26:G26"/>
    <mergeCell ref="I25:J25"/>
    <mergeCell ref="I7:I10"/>
    <mergeCell ref="A44:B44"/>
    <mergeCell ref="C44:F44"/>
    <mergeCell ref="A41:B41"/>
    <mergeCell ref="C41:F41"/>
    <mergeCell ref="A42:B42"/>
    <mergeCell ref="C42:F42"/>
    <mergeCell ref="A43:B43"/>
    <mergeCell ref="C43:F43"/>
    <mergeCell ref="A38:B38"/>
    <mergeCell ref="C38:F38"/>
    <mergeCell ref="A40:B40"/>
    <mergeCell ref="C40:F40"/>
    <mergeCell ref="C28:E28"/>
    <mergeCell ref="A32:B32"/>
    <mergeCell ref="A48:D48"/>
    <mergeCell ref="E48:F48"/>
    <mergeCell ref="I21:I24"/>
    <mergeCell ref="A47:D47"/>
    <mergeCell ref="E47:F47"/>
    <mergeCell ref="A39:B39"/>
    <mergeCell ref="C39:K39"/>
    <mergeCell ref="A34:B34"/>
    <mergeCell ref="C34:F35"/>
    <mergeCell ref="A35:B35"/>
    <mergeCell ref="A36:B36"/>
    <mergeCell ref="C36:F36"/>
    <mergeCell ref="A37:B37"/>
    <mergeCell ref="C37:F37"/>
    <mergeCell ref="A33:B33"/>
    <mergeCell ref="A31:B31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Wallace</dc:creator>
  <cp:lastModifiedBy>Luan Emerick</cp:lastModifiedBy>
  <dcterms:created xsi:type="dcterms:W3CDTF">2015-02-17T20:48:31Z</dcterms:created>
  <dcterms:modified xsi:type="dcterms:W3CDTF">2015-03-06T17:01:31Z</dcterms:modified>
</cp:coreProperties>
</file>